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ola/Downloads/"/>
    </mc:Choice>
  </mc:AlternateContent>
  <xr:revisionPtr revIDLastSave="0" documentId="13_ncr:1_{41F08D2C-730A-7F41-91BB-868AC0A1605D}" xr6:coauthVersionLast="36" xr6:coauthVersionMax="47" xr10:uidLastSave="{00000000-0000-0000-0000-000000000000}"/>
  <bookViews>
    <workbookView xWindow="0" yWindow="460" windowWidth="25600" windowHeight="15540" xr2:uid="{00000000-000D-0000-FFFF-FFFF00000000}"/>
  </bookViews>
  <sheets>
    <sheet name="Certificacion Giro A EPS" sheetId="3" r:id="rId1"/>
  </sheets>
  <definedNames>
    <definedName name="_xlnm._FilterDatabase" localSheetId="0" hidden="1">'Certificacion Giro A EPS'!$A$10:$O$43</definedName>
    <definedName name="_xlnm.Print_Area" localSheetId="0">'Certificacion Giro A EPS'!$A$1:$I$42</definedName>
    <definedName name="_xlnm.Print_Titles" localSheetId="0">'Certificacion Giro A EPS'!$1:$6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3" i="3" l="1"/>
  <c r="J43" i="3"/>
  <c r="N12" i="3" l="1"/>
  <c r="M12" i="3"/>
  <c r="N14" i="3"/>
  <c r="M14" i="3"/>
  <c r="N38" i="3"/>
  <c r="M38" i="3"/>
  <c r="N33" i="3"/>
  <c r="M33" i="3"/>
  <c r="N31" i="3"/>
  <c r="M31" i="3"/>
  <c r="N19" i="3"/>
  <c r="M19" i="3"/>
  <c r="M17" i="3"/>
  <c r="N18" i="3"/>
  <c r="M18" i="3"/>
  <c r="N24" i="3"/>
  <c r="M24" i="3"/>
  <c r="N23" i="3"/>
  <c r="M23" i="3"/>
  <c r="K17" i="3" l="1"/>
  <c r="N17" i="3" s="1"/>
  <c r="K41" i="3" l="1"/>
  <c r="M43" i="3" l="1"/>
  <c r="N39" i="3"/>
  <c r="N41" i="3"/>
  <c r="N43" i="3" l="1"/>
  <c r="D43" i="3"/>
  <c r="E43" i="3"/>
  <c r="F43" i="3"/>
  <c r="G43" i="3"/>
  <c r="H43" i="3"/>
  <c r="I43" i="3"/>
  <c r="C43" i="3"/>
</calcChain>
</file>

<file path=xl/sharedStrings.xml><?xml version="1.0" encoding="utf-8"?>
<sst xmlns="http://schemas.openxmlformats.org/spreadsheetml/2006/main" count="98" uniqueCount="95">
  <si>
    <t>Codigo EPS</t>
  </si>
  <si>
    <t>EPS</t>
  </si>
  <si>
    <t>Liquidación del proceso</t>
  </si>
  <si>
    <t>Giros y descuentos aplicados en el proceso</t>
  </si>
  <si>
    <t>Observación</t>
  </si>
  <si>
    <t>UPC Apropiada</t>
  </si>
  <si>
    <t>UPC Restituida</t>
  </si>
  <si>
    <t>UPC Neta</t>
  </si>
  <si>
    <t>Valor a girar
 (Fuentes de financiación nivel central)</t>
  </si>
  <si>
    <t>Descuento de Auditorias RS</t>
  </si>
  <si>
    <t>Descuento de Cuenta de Alto Costo</t>
  </si>
  <si>
    <t>Descuento de 
Tasa Compensada</t>
  </si>
  <si>
    <t>Giro Directo a IPS y/o proveedores - Proceso*</t>
  </si>
  <si>
    <t>Giro Neto a EPS</t>
  </si>
  <si>
    <t>CCF033</t>
  </si>
  <si>
    <t>CCF050</t>
  </si>
  <si>
    <t>COMFAORIENTE</t>
  </si>
  <si>
    <t>CCF055</t>
  </si>
  <si>
    <t>CCF102</t>
  </si>
  <si>
    <t>COMFACHOCO</t>
  </si>
  <si>
    <t>EPS025</t>
  </si>
  <si>
    <t>CAPRESOCA</t>
  </si>
  <si>
    <t>EPSI01</t>
  </si>
  <si>
    <t>DUSAKAWI</t>
  </si>
  <si>
    <t>EPSI03</t>
  </si>
  <si>
    <t>EPSI04</t>
  </si>
  <si>
    <t>EPSI05</t>
  </si>
  <si>
    <t>MALLAMAS</t>
  </si>
  <si>
    <t>EPSI06</t>
  </si>
  <si>
    <t>EPSS01</t>
  </si>
  <si>
    <t>EPSS02</t>
  </si>
  <si>
    <t>SALUD TOTAL</t>
  </si>
  <si>
    <t>EPSS05</t>
  </si>
  <si>
    <t>EPSS08</t>
  </si>
  <si>
    <t>EPSS10</t>
  </si>
  <si>
    <t>EPSS12</t>
  </si>
  <si>
    <t>EPSS17</t>
  </si>
  <si>
    <t>EPSS18</t>
  </si>
  <si>
    <t>EPSS34</t>
  </si>
  <si>
    <t>CAPITAL SALUD</t>
  </si>
  <si>
    <t>EPSS37</t>
  </si>
  <si>
    <t>EPSS40</t>
  </si>
  <si>
    <t>SAVIA SALUD</t>
  </si>
  <si>
    <t>EPSS41</t>
  </si>
  <si>
    <t>EPSS42</t>
  </si>
  <si>
    <t>EPSS46</t>
  </si>
  <si>
    <t>EPSS48</t>
  </si>
  <si>
    <t>ESS024</t>
  </si>
  <si>
    <t>ESS062</t>
  </si>
  <si>
    <t>ASMET SALUD</t>
  </si>
  <si>
    <t>ESS091</t>
  </si>
  <si>
    <t>ECOOPSOS</t>
  </si>
  <si>
    <t>ESS118</t>
  </si>
  <si>
    <t>EMSSANAR</t>
  </si>
  <si>
    <t>ESS207</t>
  </si>
  <si>
    <t>MUTUAL SER</t>
  </si>
  <si>
    <t>TOTAL</t>
  </si>
  <si>
    <t>* El giro directo se realiza de acuerdo con los valores programados por las EPS, en virtud de la Resolución 1587 y 4621 de 2016 y la Resolución 3110 de 2018.</t>
  </si>
  <si>
    <t>CAJACOPI</t>
  </si>
  <si>
    <t>COOSALUD</t>
  </si>
  <si>
    <t>EPSS47</t>
  </si>
  <si>
    <t>No se aplicó el valor del giro neto, en virtud de la Resolución 2023320030002332-6 del 12 de abril de 2023 de la SNS, en aras de salvaguardar los recursos del SGSSS.</t>
  </si>
  <si>
    <t>FAMILIAR DE COLOMBIA</t>
  </si>
  <si>
    <t>ASOCIACIÓN INDÍGENA DEL CAUCA</t>
  </si>
  <si>
    <t>ANASWAYUU</t>
  </si>
  <si>
    <t>PIJAOS</t>
  </si>
  <si>
    <t>ALIANSALUD</t>
  </si>
  <si>
    <t>SANITAS</t>
  </si>
  <si>
    <t>COMPENSAR</t>
  </si>
  <si>
    <t>SURAMERICANA</t>
  </si>
  <si>
    <t>COMFENALCO VALLE</t>
  </si>
  <si>
    <t>FAMISANAR</t>
  </si>
  <si>
    <t>SERVICIO OCCIDENTAL DE SALUD</t>
  </si>
  <si>
    <t>NUEVA EPS</t>
  </si>
  <si>
    <t>SALUD MIA</t>
  </si>
  <si>
    <t>SALUD BOLÍVAR</t>
  </si>
  <si>
    <t>LIQUIDACIÓN MENSUAL DE AFILIADOS - GIRO A ENTIDADES PROMOTORAS DE SALUD
OCTUBRE 2023</t>
  </si>
  <si>
    <t>Fecha de giro: 09/10/2023</t>
  </si>
  <si>
    <t>Valor a Reconocer Emergencia</t>
  </si>
  <si>
    <t>Giro Directo a IPS y/o proveedores - Complemento**</t>
  </si>
  <si>
    <t>Fecha de giro Complemento</t>
  </si>
  <si>
    <t>Del "Giro Neto a EPS" no se aplicó $154.640.927.230,87, en virtud de la Resolución 2023320030001433-6 del 6 de marzo 2023 de la SNS.El 13 de octubre de 2023, se aplicó giro directo a IPS por $154.640.927.230,87, atendiendo comunicación de la SNS 20233200101760581 del 11 de octubre de 2023, allegada a la ADRES en correo electrónico de la misma fecha.</t>
  </si>
  <si>
    <t>10/10/2023 
18/10/2023</t>
  </si>
  <si>
    <t xml:space="preserve">Del "Giro Neto a EPS" no se aplicó $177.260.420.815,06, en virtud de la Resolución 2023320030002757-6 del 9 de mayo 2023 de la SNS. El 10 de octubre de 2023, se aplicó giro directo a IPS por $142.418.249.158,00, atendiendo comunicación de la SNS 220233200101703461 del 4 de octubre, allegada a la ADRES en correo electrónico de la misma fecha. El 18 de octubre de 2023, se aplicó giro directo a IPS por $26.330.387.117,06, atendiendo comunicación de la SNS20233200101780551 del 12 de
octubre, allegada a la ADRES en correo electrónico del 13 de octubre de 2023. El 20 de octubre de 2023 se aplicó giro a EPS Emssanar por $8.511.784.540,00 para efectuar pagos desde la tesorería de la EPS, atendiendo comunicación de la SNS 20233200101814551 del 17 de octubre de 2023, allegada a la ADRES en correo electrónico del 18 de octubre de 2023. </t>
  </si>
  <si>
    <t>20/10/2023
22/11/2023</t>
  </si>
  <si>
    <t>Del "Valor a Reconocer Emergencia" por $18.980.849,21 no girado a la EPS en el proceso de la LMA de octubre de 2023, el 25 de noviembre de 2024 se giro a la EPS el valor de $10.365.873,20.</t>
  </si>
  <si>
    <t>Del "Valor a Reconocer Emergencia" por $442.820.154,35 no girado a la EPS en el proceso de la LMA de octubre de 2023, el 25 de noviembre de 2024 se giro a la EPS el valor de $242.779.661,79</t>
  </si>
  <si>
    <t>Del "Valor a Reconocer Emergencia" por $461.106.376,34 no girado a la EPS en el proceso de la LMA de octubre de 2023, el 25 de noviembre de 2024 se giro a la EPS el valor de $253.145.534,99</t>
  </si>
  <si>
    <t>Del "Giro Neto a EPS" no se aplicó $26.229.336.845,66, en virtud de la Resolución 2023320030001459-6 del 8 de marzo 2023 de la SNS.  El 20 de octubre de 2023, se aplicó giro directo a IPS por $21.069.189.811,20, atendiendo comunicación de la SNS 20233200101813911 del 17 de octubre de 2023, allegada a la ADRES en correo electrónico del 18 de agosto de 2023.  El 15 de noviembre de 2023 se aplicó giro a EPSI Dusakawi por $3.626.604.877,09  para efectuar pagos desde la tesorería de la EPS, atendiendo comunicación de la SNS 20233200101989101 del 09 de noviembre de 2023, allegada a la ADRES en correo electrónico de la misma fecha.  El 22 de noviembre de 2023, se aplicó giro directo a IPS por $1.533.542.157,37, atendiendo comunicación de la SNS 20233200102053981 del 17 de noviembre de 2023, allegada a la ADRES en correo electrónico de la misma fecha. Del "Valor a Reconocer Emergencia" por $1.835.182.310,13 no girado a la EPS en el proceso de la LMA de octubre de 2023, el 25 de noviembre de 2024 se giro a la EPS el valor de $1.006.580.844,96.</t>
  </si>
  <si>
    <t>Del "Valor a Reconocer Emergencia" por $3.191.330.018,19 no girado a la EPS en el proceso de la LMA de octubre de 2023, el 25 de noviembre de 2024 se giro a la EPS el valor de $1.750.741.426,27</t>
  </si>
  <si>
    <t>Del "Valor a Reconocer Emergencia" por $197.726.578,73 no girado a la EPS en el proceso de la LMA de octubre de 2023, el 25 de noviembre de 2024 se giro a la EPS el valor de $108.568.882,46</t>
  </si>
  <si>
    <t>Del "Valor a Reconocer Emergencia" por $1.080.944.467,92 no girado a la EPS en el proceso de la LMA de octubre de 2023, el 25 de noviembre de 2024 se giro a la EPS el valor de $593.037.061,50</t>
  </si>
  <si>
    <t>Del "Valor a Reconocer Emergencia" por $14.274.323,26 no girado a la EPS en el proceso de la LMA de octubre de 2023, el 25 de noviembre de 2024 se giro a la EPS el valor de $7.638.011,83.</t>
  </si>
  <si>
    <t>Del "Valor a Reconocer Emergencia" por $2.018.359.374,16 no girado a la EPS en el proceso de la LMA de octubre de 2023, el 25 de noviembre de 2024 se giro a la EPS el valor de $1.107.511.715,59.</t>
  </si>
  <si>
    <t>Del "Valor a Reconocer Emergencia" por $683.708.760,85 no girado a la EPS en el proceso de la LMA de octubre de 2023, el 25 de noviembre de 2024 se giro a la EPS el valor de $375.353.724,30.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</si>
</sst>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\ #,##0.00;[Red]\-&quot;$&quot;\ #,##0.00"/>
    <numFmt numFmtId="165" formatCode="_-* #,##0.00_-;\-* #,##0.00_-;_-* &quot;-&quot;??_-;_-@_-"/>
    <numFmt numFmtId="166" formatCode="_-* #,##0.00\ _€_-;\-* #,##0.00\ _€_-;_-* &quot;-&quot;??\ _€_-;_-@_-"/>
  </numFmts>
  <fonts count="32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0"/>
      <color rgb="FF00000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  <font>
      <b/>
      <sz val="8"/>
      <name val="Arial"/>
      <family val="2"/>
    </font>
    <font>
      <b/>
      <i/>
      <sz val="8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ACCA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7">
    <xf numFmtId="0" fontId="0" fillId="0" borderId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5" borderId="5" applyNumberFormat="0" applyAlignment="0" applyProtection="0"/>
    <xf numFmtId="0" fontId="12" fillId="6" borderId="6" applyNumberFormat="0" applyAlignment="0" applyProtection="0"/>
    <xf numFmtId="0" fontId="13" fillId="6" borderId="5" applyNumberFormat="0" applyAlignment="0" applyProtection="0"/>
    <xf numFmtId="0" fontId="14" fillId="0" borderId="7" applyNumberFormat="0" applyFill="0" applyAlignment="0" applyProtection="0"/>
    <xf numFmtId="0" fontId="15" fillId="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1" fillId="4" borderId="0" applyNumberFormat="0" applyBorder="0" applyAlignment="0" applyProtection="0"/>
    <xf numFmtId="0" fontId="4" fillId="8" borderId="9" applyNumberFormat="0" applyFont="0" applyAlignment="0" applyProtection="0"/>
    <xf numFmtId="0" fontId="19" fillId="12" borderId="0" applyNumberFormat="0" applyBorder="0" applyAlignment="0" applyProtection="0"/>
    <xf numFmtId="0" fontId="19" fillId="16" borderId="0" applyNumberFormat="0" applyBorder="0" applyAlignment="0" applyProtection="0"/>
    <xf numFmtId="0" fontId="19" fillId="20" borderId="0" applyNumberFormat="0" applyBorder="0" applyAlignment="0" applyProtection="0"/>
    <xf numFmtId="0" fontId="19" fillId="24" borderId="0" applyNumberFormat="0" applyBorder="0" applyAlignment="0" applyProtection="0"/>
    <xf numFmtId="0" fontId="19" fillId="28" borderId="0" applyNumberFormat="0" applyBorder="0" applyAlignment="0" applyProtection="0"/>
    <xf numFmtId="0" fontId="19" fillId="32" borderId="0" applyNumberFormat="0" applyBorder="0" applyAlignment="0" applyProtection="0"/>
    <xf numFmtId="166" fontId="4" fillId="0" borderId="0" applyFont="0" applyFill="0" applyBorder="0" applyAlignment="0" applyProtection="0"/>
    <xf numFmtId="0" fontId="22" fillId="0" borderId="0"/>
    <xf numFmtId="166" fontId="5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3" fillId="8" borderId="9" applyNumberFormat="0" applyFont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8" borderId="9" applyNumberFormat="0" applyFont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8" borderId="9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8" borderId="9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8" borderId="9" applyNumberFormat="0" applyFont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43">
    <xf numFmtId="0" fontId="0" fillId="0" borderId="0" xfId="0"/>
    <xf numFmtId="0" fontId="24" fillId="0" borderId="0" xfId="0" applyFont="1"/>
    <xf numFmtId="0" fontId="22" fillId="0" borderId="0" xfId="0" applyFont="1"/>
    <xf numFmtId="0" fontId="29" fillId="0" borderId="0" xfId="0" applyFont="1"/>
    <xf numFmtId="165" fontId="24" fillId="0" borderId="0" xfId="0" applyNumberFormat="1" applyFont="1"/>
    <xf numFmtId="0" fontId="30" fillId="0" borderId="0" xfId="0" applyFont="1"/>
    <xf numFmtId="0" fontId="28" fillId="0" borderId="0" xfId="0" applyFont="1" applyAlignment="1">
      <alignment horizontal="center"/>
    </xf>
    <xf numFmtId="0" fontId="24" fillId="0" borderId="0" xfId="0" applyFont="1" applyAlignment="1">
      <alignment horizontal="justify" vertical="top"/>
    </xf>
    <xf numFmtId="166" fontId="26" fillId="33" borderId="1" xfId="52" applyFont="1" applyFill="1" applyBorder="1" applyAlignment="1">
      <alignment horizontal="center" vertical="center" wrapText="1"/>
    </xf>
    <xf numFmtId="166" fontId="24" fillId="0" borderId="0" xfId="52" applyFont="1" applyFill="1" applyBorder="1" applyAlignment="1">
      <alignment vertical="center"/>
    </xf>
    <xf numFmtId="166" fontId="25" fillId="0" borderId="0" xfId="52" applyFont="1" applyFill="1" applyAlignment="1">
      <alignment vertical="center"/>
    </xf>
    <xf numFmtId="166" fontId="24" fillId="0" borderId="0" xfId="52" applyFont="1" applyFill="1" applyBorder="1" applyAlignment="1">
      <alignment vertical="center" wrapText="1"/>
    </xf>
    <xf numFmtId="10" fontId="24" fillId="0" borderId="0" xfId="55" applyNumberFormat="1" applyFont="1" applyFill="1" applyBorder="1" applyAlignment="1">
      <alignment vertical="center"/>
    </xf>
    <xf numFmtId="0" fontId="24" fillId="0" borderId="0" xfId="0" applyFont="1" applyAlignment="1">
      <alignment horizontal="justify" vertical="top" wrapText="1"/>
    </xf>
    <xf numFmtId="4" fontId="28" fillId="0" borderId="0" xfId="0" applyNumberFormat="1" applyFont="1" applyAlignment="1">
      <alignment vertical="center"/>
    </xf>
    <xf numFmtId="4" fontId="31" fillId="0" borderId="0" xfId="0" applyNumberFormat="1" applyFont="1"/>
    <xf numFmtId="0" fontId="24" fillId="0" borderId="1" xfId="0" applyFont="1" applyBorder="1"/>
    <xf numFmtId="166" fontId="28" fillId="0" borderId="1" xfId="52" applyFont="1" applyFill="1" applyBorder="1" applyAlignment="1">
      <alignment horizontal="right" vertical="center"/>
    </xf>
    <xf numFmtId="166" fontId="25" fillId="0" borderId="0" xfId="52" applyFont="1" applyFill="1" applyBorder="1" applyAlignment="1">
      <alignment vertical="center"/>
    </xf>
    <xf numFmtId="165" fontId="26" fillId="0" borderId="0" xfId="56" applyFont="1" applyFill="1" applyBorder="1" applyAlignment="1">
      <alignment horizontal="center" vertical="center" wrapText="1"/>
    </xf>
    <xf numFmtId="0" fontId="24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8" fillId="0" borderId="0" xfId="0" applyFont="1" applyAlignment="1">
      <alignment horizontal="center" wrapText="1"/>
    </xf>
    <xf numFmtId="164" fontId="24" fillId="0" borderId="0" xfId="0" applyNumberFormat="1" applyFont="1"/>
    <xf numFmtId="0" fontId="24" fillId="34" borderId="1" xfId="0" applyFont="1" applyFill="1" applyBorder="1" applyAlignment="1">
      <alignment horizontal="left" vertical="center"/>
    </xf>
    <xf numFmtId="0" fontId="24" fillId="34" borderId="1" xfId="0" applyFont="1" applyFill="1" applyBorder="1" applyAlignment="1">
      <alignment horizontal="left" vertical="center" wrapText="1"/>
    </xf>
    <xf numFmtId="166" fontId="24" fillId="34" borderId="1" xfId="52" applyFont="1" applyFill="1" applyBorder="1" applyAlignment="1">
      <alignment vertical="center"/>
    </xf>
    <xf numFmtId="0" fontId="24" fillId="34" borderId="1" xfId="0" applyFont="1" applyFill="1" applyBorder="1" applyAlignment="1">
      <alignment horizontal="justify" vertical="top"/>
    </xf>
    <xf numFmtId="0" fontId="24" fillId="34" borderId="0" xfId="0" applyFont="1" applyFill="1"/>
    <xf numFmtId="165" fontId="24" fillId="34" borderId="0" xfId="0" applyNumberFormat="1" applyFont="1" applyFill="1"/>
    <xf numFmtId="0" fontId="24" fillId="34" borderId="1" xfId="0" applyFont="1" applyFill="1" applyBorder="1" applyAlignment="1">
      <alignment horizontal="justify" vertical="top" wrapText="1"/>
    </xf>
    <xf numFmtId="0" fontId="24" fillId="34" borderId="1" xfId="0" applyFont="1" applyFill="1" applyBorder="1"/>
    <xf numFmtId="14" fontId="24" fillId="34" borderId="1" xfId="52" applyNumberFormat="1" applyFont="1" applyFill="1" applyBorder="1" applyAlignment="1">
      <alignment horizontal="center" vertical="center" wrapText="1"/>
    </xf>
    <xf numFmtId="0" fontId="24" fillId="34" borderId="1" xfId="0" applyFont="1" applyFill="1" applyBorder="1" applyAlignment="1">
      <alignment horizontal="left" vertical="top" wrapText="1"/>
    </xf>
    <xf numFmtId="0" fontId="27" fillId="34" borderId="0" xfId="0" applyFont="1" applyFill="1"/>
    <xf numFmtId="166" fontId="24" fillId="34" borderId="1" xfId="52" applyFont="1" applyFill="1" applyBorder="1" applyAlignment="1">
      <alignment horizontal="left" vertical="center"/>
    </xf>
    <xf numFmtId="14" fontId="24" fillId="34" borderId="1" xfId="52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/>
    </xf>
    <xf numFmtId="0" fontId="23" fillId="0" borderId="0" xfId="0" applyFont="1" applyAlignment="1">
      <alignment horizontal="center" vertical="center" wrapText="1" readingOrder="1"/>
    </xf>
    <xf numFmtId="0" fontId="26" fillId="33" borderId="11" xfId="0" applyFont="1" applyFill="1" applyBorder="1" applyAlignment="1">
      <alignment horizontal="center" vertical="center" wrapText="1"/>
    </xf>
    <xf numFmtId="0" fontId="26" fillId="33" borderId="12" xfId="0" applyFont="1" applyFill="1" applyBorder="1" applyAlignment="1">
      <alignment horizontal="center" vertical="center" wrapText="1"/>
    </xf>
    <xf numFmtId="0" fontId="26" fillId="33" borderId="1" xfId="0" applyFont="1" applyFill="1" applyBorder="1" applyAlignment="1">
      <alignment horizontal="center" vertical="center" wrapText="1"/>
    </xf>
    <xf numFmtId="166" fontId="26" fillId="33" borderId="1" xfId="52" applyFont="1" applyFill="1" applyBorder="1" applyAlignment="1">
      <alignment horizontal="center" vertical="center" wrapText="1"/>
    </xf>
  </cellXfs>
  <cellStyles count="147">
    <cellStyle name="20% - Accent1" xfId="16" builtinId="30" customBuiltin="1"/>
    <cellStyle name="20% - Accent2" xfId="19" builtinId="34" customBuiltin="1"/>
    <cellStyle name="20% - Accent3" xfId="22" builtinId="38" customBuiltin="1"/>
    <cellStyle name="20% - Accent4" xfId="25" builtinId="42" customBuiltin="1"/>
    <cellStyle name="20% - Accent5" xfId="28" builtinId="46" customBuiltin="1"/>
    <cellStyle name="20% - Accent6" xfId="31" builtinId="50" customBuiltin="1"/>
    <cellStyle name="20% - Énfasis1 2" xfId="57" xr:uid="{C16FDE9F-03E4-4CAB-8407-4FD4CEA52F15}"/>
    <cellStyle name="20% - Énfasis1 2 2" xfId="111" xr:uid="{AF3A5841-7348-43E1-A692-7BE4A209AE6B}"/>
    <cellStyle name="20% - Énfasis1 3" xfId="75" xr:uid="{81B676C8-3D69-4F61-A0E5-BF26049D75F6}"/>
    <cellStyle name="20% - Énfasis1 3 2" xfId="129" xr:uid="{F98998E5-A2F9-4D2D-9176-4C7EF65B680E}"/>
    <cellStyle name="20% - Énfasis1 4" xfId="93" xr:uid="{7F6E0AB5-C0D2-4EAF-9BBF-53B510946439}"/>
    <cellStyle name="20% - Énfasis2 2" xfId="59" xr:uid="{52077AC4-073F-4E98-9979-A61AB33C8572}"/>
    <cellStyle name="20% - Énfasis2 2 2" xfId="113" xr:uid="{884DEA2C-1B62-4123-8A06-F18DBA4C9EA9}"/>
    <cellStyle name="20% - Énfasis2 3" xfId="77" xr:uid="{3B41DE64-276E-4865-A97B-27FDDA385BD4}"/>
    <cellStyle name="20% - Énfasis2 3 2" xfId="131" xr:uid="{0B3FE376-4791-4303-92BD-62A2053595FB}"/>
    <cellStyle name="20% - Énfasis2 4" xfId="95" xr:uid="{17EB7B23-9403-4C2F-89B5-53644DBA8C5D}"/>
    <cellStyle name="20% - Énfasis3 2" xfId="61" xr:uid="{CA575695-8550-46D2-B472-F39A94E6EA80}"/>
    <cellStyle name="20% - Énfasis3 2 2" xfId="115" xr:uid="{5D609F59-E286-4C5B-BD7B-952B51117EBB}"/>
    <cellStyle name="20% - Énfasis3 3" xfId="79" xr:uid="{5EE5BB38-33F1-4C7A-9AD9-1AC1CBC2581B}"/>
    <cellStyle name="20% - Énfasis3 3 2" xfId="133" xr:uid="{BB1480C0-945E-409A-9013-87401E78C198}"/>
    <cellStyle name="20% - Énfasis3 4" xfId="97" xr:uid="{210CF2A3-2A15-44BC-BC55-74B6109120F6}"/>
    <cellStyle name="20% - Énfasis4 2" xfId="63" xr:uid="{BD6DA012-5384-400F-86EE-ED21E0FB9FE2}"/>
    <cellStyle name="20% - Énfasis4 2 2" xfId="117" xr:uid="{AAB44252-85AC-4D18-941E-ECA988D7D5DD}"/>
    <cellStyle name="20% - Énfasis4 3" xfId="81" xr:uid="{99F4C25C-4664-4B9A-9984-EF7911BCA993}"/>
    <cellStyle name="20% - Énfasis4 3 2" xfId="135" xr:uid="{50BEC342-7216-4DE3-BBA3-F7CD2060C7EA}"/>
    <cellStyle name="20% - Énfasis4 4" xfId="99" xr:uid="{8495D3DB-32DD-4145-B5E5-0242374E759F}"/>
    <cellStyle name="20% - Énfasis5 2" xfId="65" xr:uid="{DCD7DFA0-0D03-48A5-9E1C-184AB45A802F}"/>
    <cellStyle name="20% - Énfasis5 2 2" xfId="119" xr:uid="{D009706A-34E7-4F80-BF87-74AAEA0765D0}"/>
    <cellStyle name="20% - Énfasis5 3" xfId="83" xr:uid="{169902D2-F9E9-456D-880C-1607D580FB6E}"/>
    <cellStyle name="20% - Énfasis5 3 2" xfId="137" xr:uid="{4E0FC7DE-E6F7-430D-9452-7EFBFDDC57B5}"/>
    <cellStyle name="20% - Énfasis5 4" xfId="101" xr:uid="{C76A28CC-B64E-40C7-B2B0-C68E2C9D4662}"/>
    <cellStyle name="20% - Énfasis6 2" xfId="67" xr:uid="{D153BE6E-CB3F-4420-996F-38690640FE21}"/>
    <cellStyle name="20% - Énfasis6 2 2" xfId="121" xr:uid="{17B661BC-1AA0-4D9E-9092-D5A0B0DB85F4}"/>
    <cellStyle name="20% - Énfasis6 3" xfId="85" xr:uid="{146BA537-C4A2-4635-B76B-C2361B5557BB}"/>
    <cellStyle name="20% - Énfasis6 3 2" xfId="139" xr:uid="{17B11E67-0480-4790-9494-885D81308873}"/>
    <cellStyle name="20% - Énfasis6 4" xfId="103" xr:uid="{B5DD696E-5F4E-4390-AEDC-96850A3DD7D2}"/>
    <cellStyle name="40% - Accent1" xfId="17" builtinId="31" customBuiltin="1"/>
    <cellStyle name="40% - Accent2" xfId="20" builtinId="35" customBuiltin="1"/>
    <cellStyle name="40% - Accent3" xfId="23" builtinId="39" customBuiltin="1"/>
    <cellStyle name="40% - Accent4" xfId="26" builtinId="43" customBuiltin="1"/>
    <cellStyle name="40% - Accent5" xfId="29" builtinId="47" customBuiltin="1"/>
    <cellStyle name="40% - Accent6" xfId="32" builtinId="51" customBuiltin="1"/>
    <cellStyle name="40% - Énfasis1 2" xfId="58" xr:uid="{5D9CC8BA-F882-41EB-AFCF-9D8E8C717BFD}"/>
    <cellStyle name="40% - Énfasis1 2 2" xfId="112" xr:uid="{087965E8-A8CE-4DA2-A349-F302D6F32B5E}"/>
    <cellStyle name="40% - Énfasis1 3" xfId="76" xr:uid="{6259D014-A303-4763-B0A0-DE26DD3B6224}"/>
    <cellStyle name="40% - Énfasis1 3 2" xfId="130" xr:uid="{9A741124-F771-4F32-9743-96295EACC70E}"/>
    <cellStyle name="40% - Énfasis1 4" xfId="94" xr:uid="{033518E2-525B-4D04-8D55-028727A483F8}"/>
    <cellStyle name="40% - Énfasis2 2" xfId="60" xr:uid="{787D2C70-D78C-400F-9502-610EF29C3593}"/>
    <cellStyle name="40% - Énfasis2 2 2" xfId="114" xr:uid="{B20D6BB4-2996-4659-87AD-DC7F217EF69E}"/>
    <cellStyle name="40% - Énfasis2 3" xfId="78" xr:uid="{365711BE-532E-4418-8F36-ED939FF21099}"/>
    <cellStyle name="40% - Énfasis2 3 2" xfId="132" xr:uid="{1DB98ADE-8453-4842-95A7-5C179F3A8A24}"/>
    <cellStyle name="40% - Énfasis2 4" xfId="96" xr:uid="{B455BC0B-0F69-44DC-992B-140FA9FD6EA9}"/>
    <cellStyle name="40% - Énfasis3 2" xfId="62" xr:uid="{239744D3-ED97-491D-9333-EDEEBA73699E}"/>
    <cellStyle name="40% - Énfasis3 2 2" xfId="116" xr:uid="{D686AF40-6F8F-46DA-934E-9418466892BD}"/>
    <cellStyle name="40% - Énfasis3 3" xfId="80" xr:uid="{FF75BE22-8F34-400D-B004-33FECD67ACFA}"/>
    <cellStyle name="40% - Énfasis3 3 2" xfId="134" xr:uid="{70BD10E7-890C-4F2C-BA11-6231428CBDC7}"/>
    <cellStyle name="40% - Énfasis3 4" xfId="98" xr:uid="{67136120-1D20-44D2-A7C9-80E15A9ECAB3}"/>
    <cellStyle name="40% - Énfasis4 2" xfId="64" xr:uid="{959391B7-A720-4565-8CA3-7961E4CAB6CE}"/>
    <cellStyle name="40% - Énfasis4 2 2" xfId="118" xr:uid="{077CEEB0-72E9-417B-8607-CE1E968F77C3}"/>
    <cellStyle name="40% - Énfasis4 3" xfId="82" xr:uid="{B3AF0262-325F-490B-ADB9-7B9AB860A4DA}"/>
    <cellStyle name="40% - Énfasis4 3 2" xfId="136" xr:uid="{E529CB45-C4BE-42C8-B856-5B6269AA18C7}"/>
    <cellStyle name="40% - Énfasis4 4" xfId="100" xr:uid="{5422696A-B979-4D6A-8BB2-16C09A9A31A6}"/>
    <cellStyle name="40% - Énfasis5 2" xfId="66" xr:uid="{28B2C111-2FF7-4A5D-9BDC-FFD900A3CA17}"/>
    <cellStyle name="40% - Énfasis5 2 2" xfId="120" xr:uid="{8C118725-5FC3-4315-AA5B-6429E5141E09}"/>
    <cellStyle name="40% - Énfasis5 3" xfId="84" xr:uid="{FD21ABBD-862D-4075-AD95-D83E5331CAC8}"/>
    <cellStyle name="40% - Énfasis5 3 2" xfId="138" xr:uid="{D788B3CD-4729-420D-8BEA-C2138514447E}"/>
    <cellStyle name="40% - Énfasis5 4" xfId="102" xr:uid="{7AF50BE6-15FC-4987-B3FC-58BB246CB12D}"/>
    <cellStyle name="40% - Énfasis6 2" xfId="68" xr:uid="{0CFC6D75-91E0-4D68-8C33-942CC8F28CE6}"/>
    <cellStyle name="40% - Énfasis6 2 2" xfId="122" xr:uid="{A6A35157-31B5-4866-9C57-6015A5E535FC}"/>
    <cellStyle name="40% - Énfasis6 3" xfId="86" xr:uid="{B5CE9950-2B6C-48F8-BDE0-70D54F351D41}"/>
    <cellStyle name="40% - Énfasis6 3 2" xfId="140" xr:uid="{6D6B53DC-A3C8-4B02-A828-C0CC7AE28A67}"/>
    <cellStyle name="40% - Énfasis6 4" xfId="104" xr:uid="{CE84FC01-3D4E-41DF-8921-918296D8F240}"/>
    <cellStyle name="60% - Énfasis1 2" xfId="41" xr:uid="{00000000-0005-0000-0000-00000C000000}"/>
    <cellStyle name="60% - Énfasis2 2" xfId="42" xr:uid="{00000000-0005-0000-0000-00000D000000}"/>
    <cellStyle name="60% - Énfasis3 2" xfId="43" xr:uid="{00000000-0005-0000-0000-00000E000000}"/>
    <cellStyle name="60% - Énfasis4 2" xfId="44" xr:uid="{00000000-0005-0000-0000-00000F000000}"/>
    <cellStyle name="60% - Énfasis5 2" xfId="45" xr:uid="{00000000-0005-0000-0000-000010000000}"/>
    <cellStyle name="60% - Énfasis6 2" xfId="46" xr:uid="{00000000-0005-0000-0000-000011000000}"/>
    <cellStyle name="Accent1" xfId="15" builtinId="29" customBuiltin="1"/>
    <cellStyle name="Accent2" xfId="18" builtinId="33" customBuiltin="1"/>
    <cellStyle name="Accent3" xfId="21" builtinId="37" customBuiltin="1"/>
    <cellStyle name="Accent4" xfId="24" builtinId="41" customBuiltin="1"/>
    <cellStyle name="Accent5" xfId="27" builtinId="45" customBuiltin="1"/>
    <cellStyle name="Accent6" xfId="30" builtinId="49" customBuiltin="1"/>
    <cellStyle name="Bad" xfId="6" builtinId="27" customBuiltin="1"/>
    <cellStyle name="Calculation" xfId="9" builtinId="22" customBuiltin="1"/>
    <cellStyle name="Check Cell" xfId="11" builtinId="23" customBuiltin="1"/>
    <cellStyle name="Comma" xfId="52" builtinId="3"/>
    <cellStyle name="Explanatory Text" xfId="13" builtinId="53" customBuiltin="1"/>
    <cellStyle name="Good" xfId="5" builtinId="26" customBuiltin="1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Input" xfId="7" builtinId="20" customBuiltin="1"/>
    <cellStyle name="Linked Cell" xfId="10" builtinId="24" customBuiltin="1"/>
    <cellStyle name="Millares 2" xfId="47" xr:uid="{00000000-0005-0000-0000-000021000000}"/>
    <cellStyle name="Millares 2 2" xfId="50" xr:uid="{00000000-0005-0000-0000-000022000000}"/>
    <cellStyle name="Millares 2 2 2" xfId="73" xr:uid="{4D7CFDF6-B343-4AC5-A6D4-990E988B812E}"/>
    <cellStyle name="Millares 2 2 2 2" xfId="127" xr:uid="{985C9BBB-A7CE-492A-BDB6-E587AAB29F5C}"/>
    <cellStyle name="Millares 2 2 3" xfId="91" xr:uid="{0B42A3F3-9D67-4BE9-9787-9F87908ECAA8}"/>
    <cellStyle name="Millares 2 2 3 2" xfId="145" xr:uid="{0225E138-3D1E-4526-8A5C-C8184E25CF66}"/>
    <cellStyle name="Millares 2 2 4" xfId="109" xr:uid="{FA8A9905-9529-47A0-A475-A9E5D4584F8E}"/>
    <cellStyle name="Millares 2 3" xfId="49" xr:uid="{00000000-0005-0000-0000-000023000000}"/>
    <cellStyle name="Millares 2 4" xfId="54" xr:uid="{00000000-0005-0000-0000-000024000000}"/>
    <cellStyle name="Millares 2 5" xfId="72" xr:uid="{143CE4F3-A27A-4103-9799-97D8CF7E77B1}"/>
    <cellStyle name="Millares 2 5 2" xfId="126" xr:uid="{BFB029B9-BA8A-4CB7-AD19-BA9D1E36FF5C}"/>
    <cellStyle name="Millares 2 6" xfId="90" xr:uid="{24FE6031-926E-4C89-9DF1-62CE66C81F5F}"/>
    <cellStyle name="Millares 2 6 2" xfId="144" xr:uid="{129591F4-5E0B-4C3F-83E7-EA1D308417B5}"/>
    <cellStyle name="Millares 2 7" xfId="108" xr:uid="{8418A9D7-50F6-4B41-BE50-7618FBBCBC48}"/>
    <cellStyle name="Millares 3" xfId="37" xr:uid="{00000000-0005-0000-0000-000025000000}"/>
    <cellStyle name="Millares 3 2" xfId="70" xr:uid="{8DCE300B-3839-4877-92EC-C5B2E004B721}"/>
    <cellStyle name="Millares 3 2 2" xfId="124" xr:uid="{0FE082C6-DDA9-4895-80DC-F19C194C282C}"/>
    <cellStyle name="Millares 3 3" xfId="88" xr:uid="{BA942C04-DB23-44FA-8307-77A7325F4051}"/>
    <cellStyle name="Millares 3 3 2" xfId="142" xr:uid="{4C0E0B01-A945-4070-B800-BC1410FA0558}"/>
    <cellStyle name="Millares 3 4" xfId="106" xr:uid="{EA639072-A7B2-4056-A52B-15526279AF28}"/>
    <cellStyle name="Millares 4" xfId="35" xr:uid="{00000000-0005-0000-0000-000026000000}"/>
    <cellStyle name="Millares 5" xfId="34" xr:uid="{00000000-0005-0000-0000-000027000000}"/>
    <cellStyle name="Millares 6" xfId="33" xr:uid="{00000000-0005-0000-0000-000028000000}"/>
    <cellStyle name="Millares 7" xfId="51" xr:uid="{00000000-0005-0000-0000-000029000000}"/>
    <cellStyle name="Millares 8" xfId="53" xr:uid="{00000000-0005-0000-0000-00002A000000}"/>
    <cellStyle name="Millares 9" xfId="56" xr:uid="{00000000-0005-0000-0000-00002B000000}"/>
    <cellStyle name="Millares 9 2" xfId="74" xr:uid="{D0A6497D-8636-4370-A1B5-649D18562257}"/>
    <cellStyle name="Millares 9 2 2" xfId="128" xr:uid="{921C6A12-8D02-4320-8D14-3BF28CA6626E}"/>
    <cellStyle name="Millares 9 3" xfId="92" xr:uid="{AC9A9997-2DEB-44A5-BF3E-26F9CB0CAF0A}"/>
    <cellStyle name="Millares 9 3 2" xfId="146" xr:uid="{DE92E7F1-7432-4201-A9C6-CE802D05238F}"/>
    <cellStyle name="Millares 9 4" xfId="110" xr:uid="{A8AE94DC-9801-4B21-8CCA-841A09CD7BF2}"/>
    <cellStyle name="Neutral 2" xfId="39" xr:uid="{00000000-0005-0000-0000-00002C000000}"/>
    <cellStyle name="Normal" xfId="0" builtinId="0"/>
    <cellStyle name="Normal 2" xfId="48" xr:uid="{00000000-0005-0000-0000-00002E000000}"/>
    <cellStyle name="Normal 3" xfId="36" xr:uid="{00000000-0005-0000-0000-00002F000000}"/>
    <cellStyle name="Normal 3 2" xfId="69" xr:uid="{E2B38F4F-42E3-4084-930E-5E3DACB28D1A}"/>
    <cellStyle name="Normal 3 2 2" xfId="123" xr:uid="{ABB93D26-6C36-4814-AD67-0135864AE33D}"/>
    <cellStyle name="Normal 3 3" xfId="87" xr:uid="{352713CF-3F4A-4399-BA93-01B243ED4D4A}"/>
    <cellStyle name="Normal 3 3 2" xfId="141" xr:uid="{218C9078-14BE-4821-90D2-17E7C2A352ED}"/>
    <cellStyle name="Normal 3 4" xfId="105" xr:uid="{952F83C7-304A-4052-8105-8A91E524FE77}"/>
    <cellStyle name="Notas 2" xfId="40" xr:uid="{00000000-0005-0000-0000-000030000000}"/>
    <cellStyle name="Notas 2 2" xfId="71" xr:uid="{07F67E40-A019-41A7-905C-28E11F86819D}"/>
    <cellStyle name="Notas 2 2 2" xfId="125" xr:uid="{608A4D24-ECBE-44E9-8B98-B27CA1EAC650}"/>
    <cellStyle name="Notas 2 3" xfId="89" xr:uid="{2A582E02-3179-45EF-BE88-9E06D64329C2}"/>
    <cellStyle name="Notas 2 3 2" xfId="143" xr:uid="{2AD261D1-6097-42DE-912D-327577259BD7}"/>
    <cellStyle name="Notas 2 4" xfId="107" xr:uid="{886E889F-944E-47C0-85C4-5A89D4011D26}"/>
    <cellStyle name="Output" xfId="8" builtinId="21" customBuiltin="1"/>
    <cellStyle name="Percent" xfId="55" builtinId="5"/>
    <cellStyle name="Título 4" xfId="38" xr:uid="{00000000-0005-0000-0000-000038000000}"/>
    <cellStyle name="Total" xfId="14" builtinId="25" customBuiltin="1"/>
    <cellStyle name="Warning Text" xfId="12" builtinId="11" customBuiltin="1"/>
  </cellStyles>
  <dxfs count="0"/>
  <tableStyles count="0" defaultTableStyle="TableStyleMedium2" defaultPivotStyle="PivotStyleLight16"/>
  <colors>
    <mruColors>
      <color rgb="FF175099"/>
      <color rgb="FF00AC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1</xdr:row>
      <xdr:rowOff>133350</xdr:rowOff>
    </xdr:from>
    <xdr:to>
      <xdr:col>1</xdr:col>
      <xdr:colOff>1219200</xdr:colOff>
      <xdr:row>4</xdr:row>
      <xdr:rowOff>123826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47CAF80-429C-4DEF-810F-F950B80D49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1" y="276225"/>
          <a:ext cx="1866899" cy="466726"/>
        </a:xfrm>
        <a:prstGeom prst="rect">
          <a:avLst/>
        </a:prstGeom>
      </xdr:spPr>
    </xdr:pic>
    <xdr:clientData/>
  </xdr:twoCellAnchor>
  <xdr:twoCellAnchor>
    <xdr:from>
      <xdr:col>14</xdr:col>
      <xdr:colOff>1752600</xdr:colOff>
      <xdr:row>1</xdr:row>
      <xdr:rowOff>72473</xdr:rowOff>
    </xdr:from>
    <xdr:to>
      <xdr:col>14</xdr:col>
      <xdr:colOff>3178957</xdr:colOff>
      <xdr:row>6</xdr:row>
      <xdr:rowOff>80756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D0F1401-5155-44A3-8140-E0B649735D4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915"/>
        <a:stretch/>
      </xdr:blipFill>
      <xdr:spPr bwMode="auto">
        <a:xfrm>
          <a:off x="22491700" y="212173"/>
          <a:ext cx="1426357" cy="948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A26D52-7F3F-491A-98E3-2F070B3F7DE2}">
  <sheetPr>
    <pageSetUpPr fitToPage="1"/>
  </sheetPr>
  <dimension ref="A2:AI50"/>
  <sheetViews>
    <sheetView showGridLines="0" tabSelected="1" topLeftCell="H1" zoomScaleNormal="100" workbookViewId="0">
      <selection activeCell="L5" sqref="L5"/>
    </sheetView>
  </sheetViews>
  <sheetFormatPr baseColWidth="10" defaultColWidth="11.5" defaultRowHeight="11"/>
  <cols>
    <col min="1" max="1" width="10.83203125" style="1" customWidth="1"/>
    <col min="2" max="2" width="27" style="20" bestFit="1" customWidth="1"/>
    <col min="3" max="3" width="18.6640625" style="9" bestFit="1" customWidth="1"/>
    <col min="4" max="4" width="17.5" style="9" bestFit="1" customWidth="1"/>
    <col min="5" max="5" width="21.83203125" style="9" bestFit="1" customWidth="1"/>
    <col min="6" max="6" width="20.6640625" style="9" customWidth="1"/>
    <col min="7" max="7" width="16.5" style="9" customWidth="1"/>
    <col min="8" max="8" width="18.1640625" style="9" bestFit="1" customWidth="1"/>
    <col min="9" max="10" width="20.1640625" style="9" bestFit="1" customWidth="1"/>
    <col min="11" max="13" width="20.1640625" style="9" customWidth="1"/>
    <col min="14" max="14" width="20.1640625" style="9" bestFit="1" customWidth="1"/>
    <col min="15" max="15" width="63.33203125" style="1" customWidth="1"/>
    <col min="16" max="16" width="8" style="1" customWidth="1"/>
    <col min="17" max="16384" width="11.5" style="1"/>
  </cols>
  <sheetData>
    <row r="2" spans="1:35" ht="15">
      <c r="O2"/>
    </row>
    <row r="3" spans="1:35">
      <c r="O3" s="7"/>
    </row>
    <row r="4" spans="1:35">
      <c r="N4" s="1"/>
      <c r="O4" s="13"/>
    </row>
    <row r="5" spans="1:35">
      <c r="N5" s="1"/>
      <c r="O5" s="13"/>
    </row>
    <row r="6" spans="1:35" ht="26.25" customHeight="1">
      <c r="A6" s="38" t="s">
        <v>76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</row>
    <row r="7" spans="1:35">
      <c r="N7" s="1"/>
      <c r="O7" s="13"/>
    </row>
    <row r="8" spans="1:35" s="2" customFormat="1" ht="13">
      <c r="A8" s="5" t="s">
        <v>77</v>
      </c>
      <c r="B8" s="21"/>
      <c r="C8" s="10"/>
      <c r="D8" s="18"/>
      <c r="E8" s="18"/>
      <c r="F8" s="19"/>
      <c r="G8" s="19"/>
      <c r="H8" s="19"/>
      <c r="I8" s="19"/>
      <c r="J8" s="19"/>
      <c r="K8" s="19"/>
      <c r="L8" s="19"/>
      <c r="M8" s="19"/>
      <c r="N8" s="1"/>
      <c r="O8" s="13"/>
    </row>
    <row r="9" spans="1:35">
      <c r="G9" s="11"/>
      <c r="H9" s="11"/>
      <c r="I9" s="11"/>
      <c r="J9" s="11"/>
      <c r="K9" s="11"/>
      <c r="L9" s="11"/>
      <c r="M9" s="11"/>
      <c r="N9" s="11"/>
      <c r="O9" s="7"/>
    </row>
    <row r="10" spans="1:35" ht="16.5" customHeight="1">
      <c r="A10" s="39" t="s">
        <v>0</v>
      </c>
      <c r="B10" s="41" t="s">
        <v>1</v>
      </c>
      <c r="C10" s="42" t="s">
        <v>2</v>
      </c>
      <c r="D10" s="42"/>
      <c r="E10" s="42"/>
      <c r="F10" s="42" t="s">
        <v>3</v>
      </c>
      <c r="G10" s="42"/>
      <c r="H10" s="42"/>
      <c r="I10" s="42"/>
      <c r="J10" s="42"/>
      <c r="K10" s="42"/>
      <c r="L10" s="42"/>
      <c r="M10" s="42"/>
      <c r="N10" s="42"/>
      <c r="O10" s="41" t="s">
        <v>4</v>
      </c>
    </row>
    <row r="11" spans="1:35" ht="41.25" customHeight="1">
      <c r="A11" s="40"/>
      <c r="B11" s="41"/>
      <c r="C11" s="8" t="s">
        <v>5</v>
      </c>
      <c r="D11" s="8" t="s">
        <v>6</v>
      </c>
      <c r="E11" s="8" t="s">
        <v>7</v>
      </c>
      <c r="F11" s="8" t="s">
        <v>8</v>
      </c>
      <c r="G11" s="8" t="s">
        <v>9</v>
      </c>
      <c r="H11" s="8" t="s">
        <v>10</v>
      </c>
      <c r="I11" s="8" t="s">
        <v>11</v>
      </c>
      <c r="J11" s="8" t="s">
        <v>12</v>
      </c>
      <c r="K11" s="8" t="s">
        <v>79</v>
      </c>
      <c r="L11" s="8" t="s">
        <v>80</v>
      </c>
      <c r="M11" s="8" t="s">
        <v>78</v>
      </c>
      <c r="N11" s="8" t="s">
        <v>13</v>
      </c>
      <c r="O11" s="41"/>
    </row>
    <row r="12" spans="1:35" s="28" customFormat="1" ht="24">
      <c r="A12" s="24" t="s">
        <v>14</v>
      </c>
      <c r="B12" s="25" t="s">
        <v>62</v>
      </c>
      <c r="C12" s="26">
        <v>33933616664.510002</v>
      </c>
      <c r="D12" s="26">
        <v>7471675073.1399984</v>
      </c>
      <c r="E12" s="26">
        <v>26461941591.370003</v>
      </c>
      <c r="F12" s="26">
        <v>26419177623.349998</v>
      </c>
      <c r="G12" s="26">
        <v>0</v>
      </c>
      <c r="H12" s="26">
        <v>91137069</v>
      </c>
      <c r="I12" s="26">
        <v>0</v>
      </c>
      <c r="J12" s="26">
        <v>13548780939</v>
      </c>
      <c r="K12" s="26"/>
      <c r="L12" s="26"/>
      <c r="M12" s="26">
        <f>683708760.85-375353724.3</f>
        <v>308355036.55000001</v>
      </c>
      <c r="N12" s="26">
        <f>12095550854.5+375353724.3</f>
        <v>12470904578.799999</v>
      </c>
      <c r="O12" s="27" t="s">
        <v>94</v>
      </c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</row>
    <row r="13" spans="1:35" s="28" customFormat="1" ht="11.25" customHeight="1">
      <c r="A13" s="24" t="s">
        <v>15</v>
      </c>
      <c r="B13" s="25" t="s">
        <v>16</v>
      </c>
      <c r="C13" s="26">
        <v>25111401728.170006</v>
      </c>
      <c r="D13" s="26">
        <v>170304531.84999999</v>
      </c>
      <c r="E13" s="26">
        <v>24941097196.320007</v>
      </c>
      <c r="F13" s="26">
        <v>24698852360.759998</v>
      </c>
      <c r="G13" s="26">
        <v>46743675.329999998</v>
      </c>
      <c r="H13" s="26">
        <v>0</v>
      </c>
      <c r="I13" s="26">
        <v>0</v>
      </c>
      <c r="J13" s="26">
        <v>20001718990</v>
      </c>
      <c r="K13" s="26"/>
      <c r="L13" s="26"/>
      <c r="M13" s="26">
        <v>0</v>
      </c>
      <c r="N13" s="26">
        <v>4650389695.4300003</v>
      </c>
      <c r="O13" s="30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35" s="28" customFormat="1" ht="24">
      <c r="A14" s="24" t="s">
        <v>17</v>
      </c>
      <c r="B14" s="25" t="s">
        <v>58</v>
      </c>
      <c r="C14" s="26">
        <v>180431101283.66003</v>
      </c>
      <c r="D14" s="26">
        <v>23879948571.420059</v>
      </c>
      <c r="E14" s="26">
        <v>156551152712.23999</v>
      </c>
      <c r="F14" s="26">
        <v>155728159318.72</v>
      </c>
      <c r="G14" s="26">
        <v>501936193.83999997</v>
      </c>
      <c r="H14" s="26">
        <v>0</v>
      </c>
      <c r="I14" s="26">
        <v>0</v>
      </c>
      <c r="J14" s="26">
        <v>108059517116</v>
      </c>
      <c r="K14" s="26"/>
      <c r="L14" s="26"/>
      <c r="M14" s="26">
        <f>2018359374.16-1107511715.59</f>
        <v>910847658.57000017</v>
      </c>
      <c r="N14" s="26">
        <f>45148346634.72+1107511715.59</f>
        <v>46255858350.309998</v>
      </c>
      <c r="O14" s="27" t="s">
        <v>93</v>
      </c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35" s="28" customFormat="1" ht="11.25" customHeight="1">
      <c r="A15" s="24" t="s">
        <v>18</v>
      </c>
      <c r="B15" s="25" t="s">
        <v>19</v>
      </c>
      <c r="C15" s="26">
        <v>16177309889.52</v>
      </c>
      <c r="D15" s="26">
        <v>142189748.22000003</v>
      </c>
      <c r="E15" s="26">
        <v>16035120141.300001</v>
      </c>
      <c r="F15" s="26">
        <v>15922414390.26</v>
      </c>
      <c r="G15" s="26">
        <v>723100396</v>
      </c>
      <c r="H15" s="26">
        <v>0</v>
      </c>
      <c r="I15" s="26">
        <v>0</v>
      </c>
      <c r="J15" s="26">
        <v>12025103993</v>
      </c>
      <c r="K15" s="26"/>
      <c r="L15" s="26"/>
      <c r="M15" s="26">
        <v>0</v>
      </c>
      <c r="N15" s="26">
        <v>3174210001.2600002</v>
      </c>
      <c r="O15" s="27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35" s="28" customFormat="1" ht="12">
      <c r="A16" s="24" t="s">
        <v>20</v>
      </c>
      <c r="B16" s="25" t="s">
        <v>21</v>
      </c>
      <c r="C16" s="26">
        <v>18011553430.319988</v>
      </c>
      <c r="D16" s="26">
        <v>459830385.91000038</v>
      </c>
      <c r="E16" s="26">
        <v>17551723044.409988</v>
      </c>
      <c r="F16" s="26">
        <v>17551708421.889999</v>
      </c>
      <c r="G16" s="26">
        <v>0</v>
      </c>
      <c r="H16" s="26">
        <v>0</v>
      </c>
      <c r="I16" s="26">
        <v>0</v>
      </c>
      <c r="J16" s="26">
        <v>15854140047</v>
      </c>
      <c r="K16" s="26"/>
      <c r="L16" s="26"/>
      <c r="M16" s="26">
        <v>0</v>
      </c>
      <c r="N16" s="26">
        <v>1697568374.8900001</v>
      </c>
      <c r="O16" s="31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8" customFormat="1" ht="132">
      <c r="A17" s="24" t="s">
        <v>22</v>
      </c>
      <c r="B17" s="25" t="s">
        <v>23</v>
      </c>
      <c r="C17" s="26">
        <v>48779659358.440079</v>
      </c>
      <c r="D17" s="26">
        <v>16714385988.199997</v>
      </c>
      <c r="E17" s="26">
        <v>32065273370.240082</v>
      </c>
      <c r="F17" s="26">
        <v>32054688348.959999</v>
      </c>
      <c r="G17" s="26">
        <v>87796444.489999995</v>
      </c>
      <c r="H17" s="26">
        <v>0</v>
      </c>
      <c r="I17" s="26">
        <v>0</v>
      </c>
      <c r="J17" s="26">
        <v>0</v>
      </c>
      <c r="K17" s="26">
        <f>21069189811.2+1533542157.37</f>
        <v>22602731968.57</v>
      </c>
      <c r="L17" s="32" t="s">
        <v>84</v>
      </c>
      <c r="M17" s="26">
        <f>1835182310.13-1006580844.96</f>
        <v>828601465.17000008</v>
      </c>
      <c r="N17" s="26">
        <f>30131709594.34-K17+1006580844.96</f>
        <v>8535558470.7300005</v>
      </c>
      <c r="O17" s="33" t="s">
        <v>88</v>
      </c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8" customFormat="1" ht="24">
      <c r="A18" s="24" t="s">
        <v>24</v>
      </c>
      <c r="B18" s="25" t="s">
        <v>63</v>
      </c>
      <c r="C18" s="26">
        <v>66505595598.179962</v>
      </c>
      <c r="D18" s="26">
        <v>5351042725.5400047</v>
      </c>
      <c r="E18" s="26">
        <v>61154552872.639954</v>
      </c>
      <c r="F18" s="26">
        <v>61073249234.970001</v>
      </c>
      <c r="G18" s="26">
        <v>882124976.65999997</v>
      </c>
      <c r="H18" s="26">
        <v>0</v>
      </c>
      <c r="I18" s="26">
        <v>0</v>
      </c>
      <c r="J18" s="26">
        <v>35792871198</v>
      </c>
      <c r="K18" s="26"/>
      <c r="L18" s="26"/>
      <c r="M18" s="26">
        <f>461106376.34-253145534.99</f>
        <v>207960841.34999996</v>
      </c>
      <c r="N18" s="26">
        <f>23937146683.97+253145534.99</f>
        <v>24190292218.960003</v>
      </c>
      <c r="O18" s="27" t="s">
        <v>87</v>
      </c>
      <c r="P18" s="34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8" customFormat="1" ht="24">
      <c r="A19" s="24" t="s">
        <v>25</v>
      </c>
      <c r="B19" s="25" t="s">
        <v>64</v>
      </c>
      <c r="C19" s="26">
        <v>68844960744.949982</v>
      </c>
      <c r="D19" s="26">
        <v>28368798088.050007</v>
      </c>
      <c r="E19" s="26">
        <v>40476162656.899979</v>
      </c>
      <c r="F19" s="26">
        <v>40457188339.75</v>
      </c>
      <c r="G19" s="26">
        <v>0</v>
      </c>
      <c r="H19" s="26">
        <v>0</v>
      </c>
      <c r="I19" s="26">
        <v>0</v>
      </c>
      <c r="J19" s="26">
        <v>4490423557</v>
      </c>
      <c r="K19" s="26"/>
      <c r="L19" s="26"/>
      <c r="M19" s="26">
        <f>3191330018.19-1750741426.27</f>
        <v>1440588591.9200001</v>
      </c>
      <c r="N19" s="26">
        <f>32775434764.56+1750741426.27</f>
        <v>34526176190.830002</v>
      </c>
      <c r="O19" s="27" t="s">
        <v>89</v>
      </c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8" customFormat="1" ht="12">
      <c r="A20" s="24" t="s">
        <v>26</v>
      </c>
      <c r="B20" s="25" t="s">
        <v>27</v>
      </c>
      <c r="C20" s="26">
        <v>42174936215.710037</v>
      </c>
      <c r="D20" s="26">
        <v>745761508.32999909</v>
      </c>
      <c r="E20" s="26">
        <v>41429174707.380035</v>
      </c>
      <c r="F20" s="26">
        <v>41104737214.389999</v>
      </c>
      <c r="G20" s="26">
        <v>0</v>
      </c>
      <c r="H20" s="26">
        <v>0</v>
      </c>
      <c r="I20" s="26">
        <v>0</v>
      </c>
      <c r="J20" s="26">
        <v>34477659943</v>
      </c>
      <c r="K20" s="26"/>
      <c r="L20" s="26"/>
      <c r="M20" s="26">
        <v>0</v>
      </c>
      <c r="N20" s="26">
        <v>6627077271.3900003</v>
      </c>
      <c r="O20" s="30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8" customFormat="1" ht="12">
      <c r="A21" s="24" t="s">
        <v>28</v>
      </c>
      <c r="B21" s="25" t="s">
        <v>65</v>
      </c>
      <c r="C21" s="26">
        <v>12244416574.529999</v>
      </c>
      <c r="D21" s="26">
        <v>236207229.63999993</v>
      </c>
      <c r="E21" s="26">
        <v>12008209344.889999</v>
      </c>
      <c r="F21" s="26">
        <v>11521391656.41</v>
      </c>
      <c r="G21" s="26">
        <v>0</v>
      </c>
      <c r="H21" s="26">
        <v>0</v>
      </c>
      <c r="I21" s="26">
        <v>0</v>
      </c>
      <c r="J21" s="26">
        <v>11319402105</v>
      </c>
      <c r="K21" s="26"/>
      <c r="L21" s="26"/>
      <c r="M21" s="26">
        <v>0</v>
      </c>
      <c r="N21" s="26">
        <v>201989551.41</v>
      </c>
      <c r="O21" s="33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8" customFormat="1" ht="11.25" customHeight="1">
      <c r="A22" s="24" t="s">
        <v>29</v>
      </c>
      <c r="B22" s="25" t="s">
        <v>66</v>
      </c>
      <c r="C22" s="26">
        <v>1065674574.0200003</v>
      </c>
      <c r="D22" s="26">
        <v>25224511.920000002</v>
      </c>
      <c r="E22" s="26">
        <v>1040450062.1000004</v>
      </c>
      <c r="F22" s="26">
        <v>1040450062.1</v>
      </c>
      <c r="G22" s="26">
        <v>0</v>
      </c>
      <c r="H22" s="26">
        <v>0</v>
      </c>
      <c r="I22" s="26">
        <v>0</v>
      </c>
      <c r="J22" s="26">
        <v>551089063</v>
      </c>
      <c r="K22" s="26"/>
      <c r="L22" s="26"/>
      <c r="M22" s="26">
        <v>0</v>
      </c>
      <c r="N22" s="26">
        <v>489360999.10000002</v>
      </c>
      <c r="O22" s="27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8" customFormat="1" ht="24">
      <c r="A23" s="24" t="s">
        <v>30</v>
      </c>
      <c r="B23" s="25" t="s">
        <v>31</v>
      </c>
      <c r="C23" s="26">
        <v>158756701868.60992</v>
      </c>
      <c r="D23" s="26">
        <v>8146000147.2900438</v>
      </c>
      <c r="E23" s="26">
        <v>150610701721.31989</v>
      </c>
      <c r="F23" s="26">
        <v>148071791818.78</v>
      </c>
      <c r="G23" s="26">
        <v>0</v>
      </c>
      <c r="H23" s="26">
        <v>0</v>
      </c>
      <c r="I23" s="26">
        <v>0</v>
      </c>
      <c r="J23" s="26">
        <v>119884117917</v>
      </c>
      <c r="K23" s="26"/>
      <c r="L23" s="26"/>
      <c r="M23" s="26">
        <f>18980849.21-10365873.2</f>
        <v>8614976.0100000016</v>
      </c>
      <c r="N23" s="26">
        <f>28168693052.57+10365873.2</f>
        <v>28179058925.77</v>
      </c>
      <c r="O23" s="27" t="s">
        <v>85</v>
      </c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8" customFormat="1" ht="24">
      <c r="A24" s="24" t="s">
        <v>32</v>
      </c>
      <c r="B24" s="25" t="s">
        <v>67</v>
      </c>
      <c r="C24" s="26">
        <v>164034968613.81009</v>
      </c>
      <c r="D24" s="26">
        <v>9277770168.8799973</v>
      </c>
      <c r="E24" s="26">
        <v>154757198444.93008</v>
      </c>
      <c r="F24" s="26">
        <v>153763005844.07999</v>
      </c>
      <c r="G24" s="26">
        <v>0</v>
      </c>
      <c r="H24" s="26">
        <v>0</v>
      </c>
      <c r="I24" s="26">
        <v>0</v>
      </c>
      <c r="J24" s="26">
        <v>25865412065</v>
      </c>
      <c r="K24" s="26"/>
      <c r="L24" s="26"/>
      <c r="M24" s="26">
        <f>442820154.35-242779661.79</f>
        <v>200040492.56000003</v>
      </c>
      <c r="N24" s="26">
        <f>127454773624.73+242779661.79</f>
        <v>127697553286.51999</v>
      </c>
      <c r="O24" s="27" t="s">
        <v>86</v>
      </c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8" customFormat="1" ht="12">
      <c r="A25" s="24" t="s">
        <v>33</v>
      </c>
      <c r="B25" s="25" t="s">
        <v>68</v>
      </c>
      <c r="C25" s="26">
        <v>41085126366.050003</v>
      </c>
      <c r="D25" s="26">
        <v>1542012095.4099987</v>
      </c>
      <c r="E25" s="26">
        <v>39543114270.640007</v>
      </c>
      <c r="F25" s="26">
        <v>39427323893.650002</v>
      </c>
      <c r="G25" s="26">
        <v>1101819.54</v>
      </c>
      <c r="H25" s="26">
        <v>0</v>
      </c>
      <c r="I25" s="26">
        <v>0</v>
      </c>
      <c r="J25" s="26">
        <v>8064358720</v>
      </c>
      <c r="K25" s="26"/>
      <c r="L25" s="26"/>
      <c r="M25" s="26">
        <v>0</v>
      </c>
      <c r="N25" s="26">
        <v>31361863354.110001</v>
      </c>
      <c r="O25" s="33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8" customFormat="1" ht="12">
      <c r="A26" s="24" t="s">
        <v>34</v>
      </c>
      <c r="B26" s="25" t="s">
        <v>69</v>
      </c>
      <c r="C26" s="26">
        <v>86845341228.549835</v>
      </c>
      <c r="D26" s="26">
        <v>4234024946.4700103</v>
      </c>
      <c r="E26" s="26">
        <v>82611316282.079819</v>
      </c>
      <c r="F26" s="26">
        <v>80655889183.229996</v>
      </c>
      <c r="G26" s="26">
        <v>0</v>
      </c>
      <c r="H26" s="26">
        <v>0</v>
      </c>
      <c r="I26" s="26">
        <v>0</v>
      </c>
      <c r="J26" s="26">
        <v>77212864871</v>
      </c>
      <c r="K26" s="26"/>
      <c r="L26" s="26"/>
      <c r="M26" s="26">
        <v>0</v>
      </c>
      <c r="N26" s="26">
        <v>3443024312.23</v>
      </c>
      <c r="O26" s="33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28" customFormat="1" ht="12">
      <c r="A27" s="24" t="s">
        <v>35</v>
      </c>
      <c r="B27" s="25" t="s">
        <v>70</v>
      </c>
      <c r="C27" s="26">
        <v>6915218047.6699982</v>
      </c>
      <c r="D27" s="26">
        <v>205445581.66999999</v>
      </c>
      <c r="E27" s="26">
        <v>6709772465.9999981</v>
      </c>
      <c r="F27" s="26">
        <v>6480144532.8999996</v>
      </c>
      <c r="G27" s="26">
        <v>2180090.63</v>
      </c>
      <c r="H27" s="26">
        <v>0</v>
      </c>
      <c r="I27" s="26">
        <v>0</v>
      </c>
      <c r="J27" s="26">
        <v>4522678997</v>
      </c>
      <c r="K27" s="26"/>
      <c r="L27" s="26"/>
      <c r="M27" s="26">
        <v>0</v>
      </c>
      <c r="N27" s="26">
        <v>1955285445.27</v>
      </c>
      <c r="O27" s="33"/>
      <c r="V27" s="29"/>
      <c r="W27" s="29"/>
      <c r="X27" s="29"/>
      <c r="Y27" s="29"/>
      <c r="Z27" s="29"/>
      <c r="AA27" s="29"/>
      <c r="AB27" s="29"/>
      <c r="AC27" s="29"/>
      <c r="AD27" s="29"/>
      <c r="AE27" s="29"/>
    </row>
    <row r="28" spans="1:31" s="28" customFormat="1" ht="12">
      <c r="A28" s="24" t="s">
        <v>36</v>
      </c>
      <c r="B28" s="25" t="s">
        <v>71</v>
      </c>
      <c r="C28" s="26">
        <v>100019191612.27014</v>
      </c>
      <c r="D28" s="26">
        <v>3799821801.1200008</v>
      </c>
      <c r="E28" s="26">
        <v>96219369811.150146</v>
      </c>
      <c r="F28" s="26">
        <v>95865678305.889999</v>
      </c>
      <c r="G28" s="26">
        <v>449849722.44</v>
      </c>
      <c r="H28" s="26">
        <v>0</v>
      </c>
      <c r="I28" s="26">
        <v>0</v>
      </c>
      <c r="J28" s="26">
        <v>82510848492</v>
      </c>
      <c r="K28" s="26"/>
      <c r="L28" s="26"/>
      <c r="M28" s="26">
        <v>0</v>
      </c>
      <c r="N28" s="26">
        <v>12904980091.450001</v>
      </c>
      <c r="O28" s="27"/>
      <c r="P28" s="34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8" customFormat="1" ht="12">
      <c r="A29" s="24" t="s">
        <v>37</v>
      </c>
      <c r="B29" s="25" t="s">
        <v>72</v>
      </c>
      <c r="C29" s="26">
        <v>17463547225.789993</v>
      </c>
      <c r="D29" s="26">
        <v>687437030.02999961</v>
      </c>
      <c r="E29" s="26">
        <v>16776110195.759995</v>
      </c>
      <c r="F29" s="26">
        <v>16443345776.27</v>
      </c>
      <c r="G29" s="26">
        <v>0</v>
      </c>
      <c r="H29" s="26">
        <v>0</v>
      </c>
      <c r="I29" s="26">
        <v>0</v>
      </c>
      <c r="J29" s="26">
        <v>11713614951</v>
      </c>
      <c r="K29" s="26"/>
      <c r="L29" s="26"/>
      <c r="M29" s="26">
        <v>0</v>
      </c>
      <c r="N29" s="26">
        <v>4729730825.2700005</v>
      </c>
      <c r="O29" s="33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8" customFormat="1" ht="11.25" customHeight="1">
      <c r="A30" s="24" t="s">
        <v>38</v>
      </c>
      <c r="B30" s="25" t="s">
        <v>39</v>
      </c>
      <c r="C30" s="26">
        <v>147882161098.74994</v>
      </c>
      <c r="D30" s="26">
        <v>3195935348.9500098</v>
      </c>
      <c r="E30" s="26">
        <v>144686225749.79993</v>
      </c>
      <c r="F30" s="26">
        <v>144683999243.95999</v>
      </c>
      <c r="G30" s="26">
        <v>182065471.25999999</v>
      </c>
      <c r="H30" s="26">
        <v>0</v>
      </c>
      <c r="I30" s="26">
        <v>0</v>
      </c>
      <c r="J30" s="26">
        <v>114732862489</v>
      </c>
      <c r="K30" s="26"/>
      <c r="L30" s="26"/>
      <c r="M30" s="26">
        <v>9706.49</v>
      </c>
      <c r="N30" s="26">
        <v>29769061577.209999</v>
      </c>
      <c r="O30" s="27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8" customFormat="1" ht="24">
      <c r="A31" s="24" t="s">
        <v>40</v>
      </c>
      <c r="B31" s="25" t="s">
        <v>73</v>
      </c>
      <c r="C31" s="26">
        <v>134790093893.46996</v>
      </c>
      <c r="D31" s="26">
        <v>7910436024.3500366</v>
      </c>
      <c r="E31" s="26">
        <v>126879657869.11992</v>
      </c>
      <c r="F31" s="26">
        <v>125447773591.64</v>
      </c>
      <c r="G31" s="26">
        <v>311108406.75999999</v>
      </c>
      <c r="H31" s="26">
        <v>0</v>
      </c>
      <c r="I31" s="26">
        <v>0</v>
      </c>
      <c r="J31" s="26">
        <v>14087680713</v>
      </c>
      <c r="K31" s="26"/>
      <c r="L31" s="26"/>
      <c r="M31" s="26">
        <f>197726578.73-108568882.46</f>
        <v>89157696.269999996</v>
      </c>
      <c r="N31" s="26">
        <f>110851257893.15+108568882.46</f>
        <v>110959826775.61</v>
      </c>
      <c r="O31" s="27" t="s">
        <v>90</v>
      </c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8" customFormat="1" ht="12">
      <c r="A32" s="24" t="s">
        <v>41</v>
      </c>
      <c r="B32" s="25" t="s">
        <v>42</v>
      </c>
      <c r="C32" s="26">
        <v>192758079076.04031</v>
      </c>
      <c r="D32" s="26">
        <v>3024664643.2999988</v>
      </c>
      <c r="E32" s="26">
        <v>189733414432.74033</v>
      </c>
      <c r="F32" s="26">
        <v>186441138239.12</v>
      </c>
      <c r="G32" s="26">
        <v>0</v>
      </c>
      <c r="H32" s="26">
        <v>0</v>
      </c>
      <c r="I32" s="26">
        <v>0</v>
      </c>
      <c r="J32" s="26">
        <v>170398402547</v>
      </c>
      <c r="K32" s="26"/>
      <c r="L32" s="26"/>
      <c r="M32" s="26">
        <v>9383.89</v>
      </c>
      <c r="N32" s="26">
        <v>16042726308.23</v>
      </c>
      <c r="O32" s="33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8" customFormat="1" ht="24">
      <c r="A33" s="24" t="s">
        <v>43</v>
      </c>
      <c r="B33" s="25" t="s">
        <v>73</v>
      </c>
      <c r="C33" s="26">
        <v>555908234567.31909</v>
      </c>
      <c r="D33" s="26">
        <v>17786803780.760155</v>
      </c>
      <c r="E33" s="26">
        <v>538121430786.55896</v>
      </c>
      <c r="F33" s="26">
        <v>532140263967.60999</v>
      </c>
      <c r="G33" s="26">
        <v>0</v>
      </c>
      <c r="H33" s="26">
        <v>0</v>
      </c>
      <c r="I33" s="26">
        <v>0</v>
      </c>
      <c r="J33" s="26">
        <v>262135423796</v>
      </c>
      <c r="K33" s="26"/>
      <c r="L33" s="26"/>
      <c r="M33" s="26">
        <f>1080944467.92-593037061.5</f>
        <v>487907406.42000008</v>
      </c>
      <c r="N33" s="26">
        <f>268923895703.69+593037061.5</f>
        <v>269516932765.19</v>
      </c>
      <c r="O33" s="27" t="s">
        <v>91</v>
      </c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8" customFormat="1" ht="12">
      <c r="A34" s="24" t="s">
        <v>44</v>
      </c>
      <c r="B34" s="25" t="s">
        <v>59</v>
      </c>
      <c r="C34" s="26">
        <v>2543212398.9199972</v>
      </c>
      <c r="D34" s="35">
        <v>156342831.72999993</v>
      </c>
      <c r="E34" s="26">
        <v>2386869567.1899972</v>
      </c>
      <c r="F34" s="26">
        <v>2369460898.5999999</v>
      </c>
      <c r="G34" s="26">
        <v>0</v>
      </c>
      <c r="H34" s="26">
        <v>0</v>
      </c>
      <c r="I34" s="26">
        <v>0</v>
      </c>
      <c r="J34" s="26">
        <v>2368624986</v>
      </c>
      <c r="K34" s="26"/>
      <c r="L34" s="26"/>
      <c r="M34" s="26">
        <v>0</v>
      </c>
      <c r="N34" s="26">
        <v>835912.6</v>
      </c>
      <c r="O34" s="33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8" customFormat="1" ht="11.25" customHeight="1">
      <c r="A35" s="24" t="s">
        <v>45</v>
      </c>
      <c r="B35" s="25" t="s">
        <v>74</v>
      </c>
      <c r="C35" s="26">
        <v>2180818785.5099998</v>
      </c>
      <c r="D35" s="26">
        <v>66330365.429999992</v>
      </c>
      <c r="E35" s="26">
        <v>2114488420.0799997</v>
      </c>
      <c r="F35" s="26">
        <v>2083212022.6300001</v>
      </c>
      <c r="G35" s="26">
        <v>0</v>
      </c>
      <c r="H35" s="26">
        <v>0</v>
      </c>
      <c r="I35" s="26">
        <v>0</v>
      </c>
      <c r="J35" s="26">
        <v>515887767</v>
      </c>
      <c r="K35" s="26"/>
      <c r="L35" s="26"/>
      <c r="M35" s="26">
        <v>0</v>
      </c>
      <c r="N35" s="26">
        <v>1567324255.6300001</v>
      </c>
      <c r="O35" s="27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8" customFormat="1" ht="11.25" customHeight="1">
      <c r="A36" s="24" t="s">
        <v>60</v>
      </c>
      <c r="B36" s="25" t="s">
        <v>75</v>
      </c>
      <c r="C36" s="26">
        <v>2079347.97</v>
      </c>
      <c r="D36" s="26">
        <v>0</v>
      </c>
      <c r="E36" s="26">
        <v>2079347.97</v>
      </c>
      <c r="F36" s="26">
        <v>2079347.97</v>
      </c>
      <c r="G36" s="26">
        <v>0</v>
      </c>
      <c r="H36" s="26">
        <v>0</v>
      </c>
      <c r="I36" s="26">
        <v>0</v>
      </c>
      <c r="J36" s="26">
        <v>0</v>
      </c>
      <c r="K36" s="26"/>
      <c r="L36" s="26"/>
      <c r="M36" s="26">
        <v>0</v>
      </c>
      <c r="N36" s="26">
        <v>2079347.97</v>
      </c>
      <c r="O36" s="27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8" customFormat="1" ht="11.25" customHeight="1">
      <c r="A37" s="24" t="s">
        <v>46</v>
      </c>
      <c r="B37" s="25" t="s">
        <v>55</v>
      </c>
      <c r="C37" s="26">
        <v>2041797242.9800003</v>
      </c>
      <c r="D37" s="26">
        <v>171039115.88999996</v>
      </c>
      <c r="E37" s="26">
        <v>1870758127.0900004</v>
      </c>
      <c r="F37" s="26">
        <v>1856991451.0599999</v>
      </c>
      <c r="G37" s="26">
        <v>1576183.68</v>
      </c>
      <c r="H37" s="26">
        <v>0</v>
      </c>
      <c r="I37" s="26">
        <v>0</v>
      </c>
      <c r="J37" s="26">
        <v>507746590</v>
      </c>
      <c r="K37" s="26"/>
      <c r="L37" s="26"/>
      <c r="M37" s="26">
        <v>0</v>
      </c>
      <c r="N37" s="26">
        <v>1347668677.3800001</v>
      </c>
      <c r="O37" s="27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8" customFormat="1" ht="24">
      <c r="A38" s="24" t="s">
        <v>47</v>
      </c>
      <c r="B38" s="25" t="s">
        <v>59</v>
      </c>
      <c r="C38" s="26">
        <v>356854681544.17017</v>
      </c>
      <c r="D38" s="26">
        <v>6936064144.9299908</v>
      </c>
      <c r="E38" s="26">
        <v>349918617399.24017</v>
      </c>
      <c r="F38" s="26">
        <v>348074031547.62</v>
      </c>
      <c r="G38" s="26">
        <v>567205969.00999999</v>
      </c>
      <c r="H38" s="26">
        <v>0</v>
      </c>
      <c r="I38" s="26">
        <v>892140884.67999995</v>
      </c>
      <c r="J38" s="26">
        <v>166119781831</v>
      </c>
      <c r="K38" s="26"/>
      <c r="L38" s="26"/>
      <c r="M38" s="26">
        <f>14274323.26-7638011.83</f>
        <v>6636311.4299999997</v>
      </c>
      <c r="N38" s="26">
        <f>180480628539.67+7638011.83</f>
        <v>180488266551.5</v>
      </c>
      <c r="O38" s="27" t="s">
        <v>92</v>
      </c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8" customFormat="1" ht="48">
      <c r="A39" s="24" t="s">
        <v>48</v>
      </c>
      <c r="B39" s="25" t="s">
        <v>49</v>
      </c>
      <c r="C39" s="26">
        <v>177756232174.85992</v>
      </c>
      <c r="D39" s="26">
        <v>2111553184.7300048</v>
      </c>
      <c r="E39" s="26">
        <v>175644678990.12991</v>
      </c>
      <c r="F39" s="26">
        <v>170239080324.06</v>
      </c>
      <c r="G39" s="26">
        <v>106584324.2</v>
      </c>
      <c r="H39" s="26">
        <v>1271070195</v>
      </c>
      <c r="I39" s="26">
        <v>0</v>
      </c>
      <c r="J39" s="26">
        <v>0</v>
      </c>
      <c r="K39" s="26">
        <v>154640927230.87</v>
      </c>
      <c r="L39" s="36">
        <v>45212</v>
      </c>
      <c r="M39" s="26">
        <v>0</v>
      </c>
      <c r="N39" s="26">
        <f>168861425804.86-K39</f>
        <v>14220498573.98999</v>
      </c>
      <c r="O39" s="33" t="s">
        <v>81</v>
      </c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8" customFormat="1" ht="24">
      <c r="A40" s="24" t="s">
        <v>50</v>
      </c>
      <c r="B40" s="25" t="s">
        <v>51</v>
      </c>
      <c r="C40" s="26">
        <v>70130497.299999967</v>
      </c>
      <c r="D40" s="26">
        <v>64179270.050000012</v>
      </c>
      <c r="E40" s="26">
        <v>5951227.2499999553</v>
      </c>
      <c r="F40" s="26">
        <v>5931347.0800000001</v>
      </c>
      <c r="G40" s="26">
        <v>0</v>
      </c>
      <c r="H40" s="26">
        <v>0</v>
      </c>
      <c r="I40" s="26">
        <v>0</v>
      </c>
      <c r="J40" s="26">
        <v>0</v>
      </c>
      <c r="K40" s="26"/>
      <c r="L40" s="26"/>
      <c r="M40" s="26">
        <v>0</v>
      </c>
      <c r="N40" s="26">
        <v>5931347.0800000001</v>
      </c>
      <c r="O40" s="33" t="s">
        <v>61</v>
      </c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28" customFormat="1" ht="108">
      <c r="A41" s="24" t="s">
        <v>52</v>
      </c>
      <c r="B41" s="25" t="s">
        <v>53</v>
      </c>
      <c r="C41" s="26">
        <v>205481745947.8396</v>
      </c>
      <c r="D41" s="26">
        <v>3129338202.5300026</v>
      </c>
      <c r="E41" s="26">
        <v>202352407745.3096</v>
      </c>
      <c r="F41" s="26">
        <v>202100572698.45001</v>
      </c>
      <c r="G41" s="26">
        <v>8401612207.5600004</v>
      </c>
      <c r="H41" s="26">
        <v>0</v>
      </c>
      <c r="I41" s="26">
        <v>0</v>
      </c>
      <c r="J41" s="26">
        <v>0</v>
      </c>
      <c r="K41" s="26">
        <f>142418249158+26330387117.06</f>
        <v>168748636275.06</v>
      </c>
      <c r="L41" s="32" t="s">
        <v>82</v>
      </c>
      <c r="M41" s="26">
        <v>0</v>
      </c>
      <c r="N41" s="26">
        <f>193698960490.89-K41</f>
        <v>24950324215.830017</v>
      </c>
      <c r="O41" s="33" t="s">
        <v>83</v>
      </c>
    </row>
    <row r="42" spans="1:31" s="28" customFormat="1" ht="12">
      <c r="A42" s="24" t="s">
        <v>54</v>
      </c>
      <c r="B42" s="25" t="s">
        <v>55</v>
      </c>
      <c r="C42" s="26">
        <v>267704957294.0596</v>
      </c>
      <c r="D42" s="26">
        <v>4404692128.9400053</v>
      </c>
      <c r="E42" s="26">
        <v>263300265165.1196</v>
      </c>
      <c r="F42" s="26">
        <v>260735383608.23999</v>
      </c>
      <c r="G42" s="26">
        <v>417183240.27999997</v>
      </c>
      <c r="H42" s="26">
        <v>0</v>
      </c>
      <c r="I42" s="26">
        <v>0</v>
      </c>
      <c r="J42" s="26">
        <v>148363038464</v>
      </c>
      <c r="K42" s="26"/>
      <c r="L42" s="26"/>
      <c r="M42" s="26">
        <v>0</v>
      </c>
      <c r="N42" s="26">
        <v>111955161903.96001</v>
      </c>
      <c r="O42" s="33"/>
      <c r="V42" s="29"/>
      <c r="W42" s="29"/>
      <c r="X42" s="29"/>
      <c r="Y42" s="29"/>
      <c r="Z42" s="29"/>
      <c r="AA42" s="29"/>
      <c r="AB42" s="29"/>
      <c r="AC42" s="29"/>
      <c r="AD42" s="29"/>
      <c r="AE42" s="29"/>
    </row>
    <row r="43" spans="1:31" ht="13.5" customHeight="1">
      <c r="A43" s="37" t="s">
        <v>56</v>
      </c>
      <c r="B43" s="37"/>
      <c r="C43" s="17">
        <f>SUM(C12:C42)</f>
        <v>3134374544893.9482</v>
      </c>
      <c r="D43" s="17">
        <f t="shared" ref="D43:I43" si="0">SUM(D12:D42)</f>
        <v>160415259174.68033</v>
      </c>
      <c r="E43" s="17">
        <f t="shared" si="0"/>
        <v>2973959285719.2681</v>
      </c>
      <c r="F43" s="17">
        <f t="shared" si="0"/>
        <v>2944459114614.4004</v>
      </c>
      <c r="G43" s="17">
        <f t="shared" si="0"/>
        <v>12682169121.680002</v>
      </c>
      <c r="H43" s="17">
        <f t="shared" si="0"/>
        <v>1362207264</v>
      </c>
      <c r="I43" s="17">
        <f t="shared" si="0"/>
        <v>892140884.67999995</v>
      </c>
      <c r="J43" s="17">
        <f>SUM(J12:J42)</f>
        <v>1465124052147</v>
      </c>
      <c r="K43" s="17">
        <f>SUM(K12:K42)</f>
        <v>345992295474.5</v>
      </c>
      <c r="L43" s="17"/>
      <c r="M43" s="17">
        <f>SUM(M12:M42)</f>
        <v>4488729566.6300011</v>
      </c>
      <c r="N43" s="17">
        <f>SUM(N12:N42)</f>
        <v>1113917520155.9099</v>
      </c>
      <c r="O43" s="16"/>
      <c r="V43" s="4"/>
      <c r="W43" s="4"/>
      <c r="X43" s="4"/>
      <c r="Y43" s="4"/>
      <c r="Z43" s="4"/>
      <c r="AA43" s="4"/>
      <c r="AB43" s="4"/>
      <c r="AC43" s="4"/>
      <c r="AD43" s="4"/>
      <c r="AE43" s="4"/>
    </row>
    <row r="44" spans="1:31" ht="13.5" customHeight="1">
      <c r="A44" s="6"/>
      <c r="B44" s="22"/>
      <c r="C44" s="14"/>
      <c r="D44" s="14"/>
      <c r="E44" s="15"/>
      <c r="F44" s="14"/>
      <c r="G44" s="14"/>
      <c r="H44" s="14"/>
      <c r="I44" s="14"/>
      <c r="J44" s="14"/>
      <c r="K44" s="14"/>
      <c r="L44" s="14"/>
      <c r="M44" s="14"/>
      <c r="N44" s="14"/>
      <c r="V44" s="4"/>
      <c r="W44" s="4"/>
      <c r="X44" s="4"/>
      <c r="Y44" s="4"/>
      <c r="Z44" s="4"/>
      <c r="AA44" s="4"/>
    </row>
    <row r="45" spans="1:31">
      <c r="A45" s="3" t="s">
        <v>57</v>
      </c>
      <c r="O45" s="23"/>
    </row>
    <row r="50" spans="7:7">
      <c r="G50" s="12"/>
    </row>
  </sheetData>
  <mergeCells count="7">
    <mergeCell ref="A43:B43"/>
    <mergeCell ref="A6:O6"/>
    <mergeCell ref="A10:A11"/>
    <mergeCell ref="B10:B11"/>
    <mergeCell ref="C10:E10"/>
    <mergeCell ref="F10:N10"/>
    <mergeCell ref="O10:O11"/>
  </mergeCells>
  <printOptions horizontalCentered="1" verticalCentered="1"/>
  <pageMargins left="0.23622047244094491" right="0.23622047244094491" top="0.74803149606299213" bottom="1.1417322834645669" header="0.31496062992125984" footer="0.31496062992125984"/>
  <pageSetup scale="43" orientation="landscape" horizontalDpi="300" verticalDpi="300" r:id="rId1"/>
  <headerFooter alignWithMargins="0">
    <oddFooter>&amp;L&amp;F&amp;R&amp;P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DA8F4D40DC0E4DB1BD480EFD982522" ma:contentTypeVersion="3" ma:contentTypeDescription="Crear nuevo documento." ma:contentTypeScope="" ma:versionID="cd192a6697e87ac3f419839db57e5828">
  <xsd:schema xmlns:xsd="http://www.w3.org/2001/XMLSchema" xmlns:xs="http://www.w3.org/2001/XMLSchema" xmlns:p="http://schemas.microsoft.com/office/2006/metadata/properties" xmlns:ns2="a904e863-f9c3-44e7-be1b-41a106896d87" xmlns:ns3="5b63cd12-9a8a-4e54-be72-90651e442c90" targetNamespace="http://schemas.microsoft.com/office/2006/metadata/properties" ma:root="true" ma:fieldsID="5d9d2a68c2ddee09fe11ce55bc614783" ns2:_="" ns3:_="">
    <xsd:import namespace="a904e863-f9c3-44e7-be1b-41a106896d87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iril" minOccurs="0"/>
                <xsd:element ref="ns2:szdw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04e863-f9c3-44e7-be1b-41a106896d87" elementFormDefault="qualified">
    <xsd:import namespace="http://schemas.microsoft.com/office/2006/documentManagement/types"/>
    <xsd:import namespace="http://schemas.microsoft.com/office/infopath/2007/PartnerControls"/>
    <xsd:element name="iril" ma:index="8" nillable="true" ma:displayName="Año" ma:internalName="iril">
      <xsd:simpleType>
        <xsd:restriction base="dms:Number"/>
      </xsd:simpleType>
    </xsd:element>
    <xsd:element name="szdw" ma:index="9" nillable="true" ma:displayName="Mes" ma:internalName="szdw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ril xmlns="a904e863-f9c3-44e7-be1b-41a106896d87">2023</iril>
    <szdw xmlns="a904e863-f9c3-44e7-be1b-41a106896d87">10</szdw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8F35242-ADC6-4540-B4E7-DEB99B391F79}"/>
</file>

<file path=customXml/itemProps2.xml><?xml version="1.0" encoding="utf-8"?>
<ds:datastoreItem xmlns:ds="http://schemas.openxmlformats.org/officeDocument/2006/customXml" ds:itemID="{0D3B5A6A-F480-4D42-ADA7-FBE24CFC9EDE}">
  <ds:schemaRefs>
    <ds:schemaRef ds:uri="http://schemas.microsoft.com/office/2006/metadata/properties"/>
    <ds:schemaRef ds:uri="http://schemas.microsoft.com/office/infopath/2007/PartnerControls"/>
    <ds:schemaRef ds:uri="a904e863-f9c3-44e7-be1b-41a106896d87"/>
  </ds:schemaRefs>
</ds:datastoreItem>
</file>

<file path=customXml/itemProps3.xml><?xml version="1.0" encoding="utf-8"?>
<ds:datastoreItem xmlns:ds="http://schemas.openxmlformats.org/officeDocument/2006/customXml" ds:itemID="{761BB4BC-8F6F-4636-969B-F1FE5BE8DF4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Certificacion Giro A EPS</vt:lpstr>
      <vt:lpstr>'Certificacion Giro A EPS'!Print_Area</vt:lpstr>
      <vt:lpstr>'Certificacion Giro A EPS'!Print_Titles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LIZETH YAMILE BETANCOURT MARIN</dc:creator>
  <cp:keywords/>
  <dc:description/>
  <cp:lastModifiedBy>Microsoft Office User</cp:lastModifiedBy>
  <cp:revision/>
  <dcterms:created xsi:type="dcterms:W3CDTF">2017-08-08T15:03:06Z</dcterms:created>
  <dcterms:modified xsi:type="dcterms:W3CDTF">2024-12-03T21:08:11Z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0x0101008FDA8F4D40DC0E4DB1BD480EFD982522</vt:lpwstr>
  </property>
</Properties>
</file>